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anja\Documents\Tečaji\Juzna Amerika, Kirgizija\"/>
    </mc:Choice>
  </mc:AlternateContent>
  <bookViews>
    <workbookView xWindow="0" yWindow="0" windowWidth="28800" windowHeight="12420" activeTab="2"/>
  </bookViews>
  <sheets>
    <sheet name="Repeatability" sheetId="1" r:id="rId1"/>
    <sheet name="Repeatability-BLANK" sheetId="4" r:id="rId2"/>
    <sheet name="Recovery" sheetId="3" r:id="rId3"/>
    <sheet name="QC chart" sheetId="5" r:id="rId4"/>
    <sheet name="Combined uncertainty" sheetId="2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0" i="3" l="1"/>
  <c r="D4" i="3"/>
  <c r="F4" i="1"/>
  <c r="C10" i="2"/>
  <c r="F23" i="4" l="1"/>
  <c r="F24" i="4" s="1"/>
  <c r="D5" i="3"/>
  <c r="D6" i="3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B32" i="3"/>
  <c r="B29" i="3"/>
  <c r="B28" i="3"/>
  <c r="C6" i="2"/>
  <c r="C7" i="2"/>
  <c r="C8" i="2"/>
  <c r="C5" i="2"/>
  <c r="F23" i="1"/>
  <c r="C11" i="2" l="1"/>
  <c r="D5" i="1"/>
  <c r="F5" i="1" s="1"/>
  <c r="E5" i="1"/>
  <c r="D14" i="1"/>
  <c r="E14" i="1"/>
  <c r="F14" i="1" s="1"/>
  <c r="D15" i="1"/>
  <c r="E15" i="1"/>
  <c r="F15" i="1"/>
  <c r="D16" i="1"/>
  <c r="E16" i="1"/>
  <c r="D17" i="1"/>
  <c r="E17" i="1"/>
  <c r="F17" i="1"/>
  <c r="D18" i="1"/>
  <c r="E18" i="1"/>
  <c r="F18" i="1"/>
  <c r="D19" i="1"/>
  <c r="E19" i="1"/>
  <c r="D20" i="1"/>
  <c r="E20" i="1"/>
  <c r="F20" i="1"/>
  <c r="E4" i="1"/>
  <c r="D4" i="1"/>
  <c r="D6" i="1"/>
  <c r="E6" i="1"/>
  <c r="E7" i="1"/>
  <c r="E8" i="1"/>
  <c r="E9" i="1"/>
  <c r="E10" i="1"/>
  <c r="E11" i="1"/>
  <c r="E12" i="1"/>
  <c r="E13" i="1"/>
  <c r="D13" i="1"/>
  <c r="D12" i="1"/>
  <c r="D11" i="1"/>
  <c r="D10" i="1"/>
  <c r="D9" i="1"/>
  <c r="D8" i="1"/>
  <c r="D7" i="1"/>
  <c r="F6" i="1" l="1"/>
  <c r="F19" i="1"/>
  <c r="F16" i="1"/>
  <c r="F13" i="1"/>
  <c r="F12" i="1"/>
  <c r="F10" i="1"/>
  <c r="F7" i="1"/>
  <c r="F8" i="1"/>
  <c r="F9" i="1"/>
  <c r="F11" i="1"/>
  <c r="F24" i="1" l="1"/>
</calcChain>
</file>

<file path=xl/sharedStrings.xml><?xml version="1.0" encoding="utf-8"?>
<sst xmlns="http://schemas.openxmlformats.org/spreadsheetml/2006/main" count="108" uniqueCount="78">
  <si>
    <t>Sample</t>
  </si>
  <si>
    <t>Hair Hg-11</t>
  </si>
  <si>
    <t>Hair Hg-14</t>
  </si>
  <si>
    <t>Hair Hg-16</t>
  </si>
  <si>
    <t>Hair Hg-10</t>
  </si>
  <si>
    <t>Hair Hg-13</t>
  </si>
  <si>
    <t>Result D1 
(ng/g)</t>
  </si>
  <si>
    <t>Result D2 
(ng/g)</t>
  </si>
  <si>
    <t>Difference (D1-D2)</t>
  </si>
  <si>
    <t>Relative difference (D1-D2/mean)</t>
  </si>
  <si>
    <t>Mean value (D1+D2/2)</t>
  </si>
  <si>
    <t>STDEV</t>
  </si>
  <si>
    <t>STDEV/sqrt(2)</t>
  </si>
  <si>
    <t>Hair Hg-1</t>
  </si>
  <si>
    <t>Hair Hg-2</t>
  </si>
  <si>
    <t>Hair Hg-3</t>
  </si>
  <si>
    <t>Hair Hg-4</t>
  </si>
  <si>
    <t>Hair Hg-5</t>
  </si>
  <si>
    <t>Hair Hg-6</t>
  </si>
  <si>
    <t>Hair Hg-7</t>
  </si>
  <si>
    <t>Hair Hg-8</t>
  </si>
  <si>
    <t>Hair Hg-9</t>
  </si>
  <si>
    <t>Hair Hg-12</t>
  </si>
  <si>
    <t>Hair Hg-15</t>
  </si>
  <si>
    <t>Hair Hg-17</t>
  </si>
  <si>
    <t>Combined uncertainty</t>
  </si>
  <si>
    <t>Hair THg, CVAAS</t>
  </si>
  <si>
    <t>Standard uncertainties</t>
  </si>
  <si>
    <t>squared values</t>
  </si>
  <si>
    <t>sqrt(sum)</t>
  </si>
  <si>
    <t>Date</t>
  </si>
  <si>
    <t>Mean value (ng/g)</t>
  </si>
  <si>
    <t>Reference value (ng/g)</t>
  </si>
  <si>
    <t>Average</t>
  </si>
  <si>
    <t>SD</t>
  </si>
  <si>
    <t>Rm</t>
  </si>
  <si>
    <t>n=</t>
  </si>
  <si>
    <t>u(Rm) =</t>
  </si>
  <si>
    <t>Recovery using reference material data</t>
  </si>
  <si>
    <t>expanded uncertainty</t>
  </si>
  <si>
    <t>Repeatability, real samples</t>
  </si>
  <si>
    <t>Recovery (%)</t>
  </si>
  <si>
    <t>Certified reference material (CRM):</t>
  </si>
  <si>
    <t>Human hair</t>
  </si>
  <si>
    <t>Name CRM:</t>
  </si>
  <si>
    <t>IAEA-086</t>
  </si>
  <si>
    <t>Element:</t>
  </si>
  <si>
    <t>T-Hg</t>
  </si>
  <si>
    <t>Certified value:</t>
  </si>
  <si>
    <t>Uncertainty of certified value :</t>
  </si>
  <si>
    <t>Unit of certified value:</t>
  </si>
  <si>
    <t>ng/g</t>
  </si>
  <si>
    <t>19.4.</t>
  </si>
  <si>
    <t>23.5.</t>
  </si>
  <si>
    <t>12.6.</t>
  </si>
  <si>
    <t>13.6.</t>
  </si>
  <si>
    <t>17.7.</t>
  </si>
  <si>
    <t>18.7.</t>
  </si>
  <si>
    <t>19.7.</t>
  </si>
  <si>
    <t>3.9.</t>
  </si>
  <si>
    <t>4.9.</t>
  </si>
  <si>
    <t>17.9.</t>
  </si>
  <si>
    <t>18.10.</t>
  </si>
  <si>
    <t>23.10.</t>
  </si>
  <si>
    <t>24.10.</t>
  </si>
  <si>
    <t>14.11.</t>
  </si>
  <si>
    <t>16.11.</t>
  </si>
  <si>
    <t>21.11.</t>
  </si>
  <si>
    <t>23.11.</t>
  </si>
  <si>
    <t>29.11.</t>
  </si>
  <si>
    <t>30.11.</t>
  </si>
  <si>
    <t>5.12.</t>
  </si>
  <si>
    <t>6.12.</t>
  </si>
  <si>
    <t>18.12.</t>
  </si>
  <si>
    <t>u(rep)</t>
  </si>
  <si>
    <t>u(rec)</t>
  </si>
  <si>
    <t>u(signal)</t>
  </si>
  <si>
    <r>
      <t>u(V</t>
    </r>
    <r>
      <rPr>
        <i/>
        <vertAlign val="subscript"/>
        <sz val="12"/>
        <color theme="1"/>
        <rFont val="Times New Roman"/>
        <family val="1"/>
        <charset val="238"/>
      </rPr>
      <t>STD</t>
    </r>
    <r>
      <rPr>
        <i/>
        <sz val="12"/>
        <color theme="1"/>
        <rFont val="Times New Roman"/>
        <family val="1"/>
        <charset val="238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</si>
</sst>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00000"/>
    <numFmt numFmtId="166" formatCode="0.0"/>
  </numFmts>
  <fonts count="17" x14ac:knownFonts="1">
    <font>
      <sz val="12"/>
      <color theme="1"/>
      <name val="Times New Roman"/>
      <family val="2"/>
      <charset val="238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2"/>
      <color rgb="FF3F3F76"/>
      <name val="Times New Roman"/>
      <family val="2"/>
      <charset val="238"/>
    </font>
    <font>
      <b/>
      <sz val="12"/>
      <color rgb="FFFA7D00"/>
      <name val="Times New Roman"/>
      <family val="2"/>
      <charset val="238"/>
    </font>
    <font>
      <b/>
      <sz val="12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b/>
      <sz val="12"/>
      <color rgb="FF3F3F76"/>
      <name val="Times New Roman"/>
      <family val="1"/>
      <charset val="238"/>
    </font>
    <font>
      <i/>
      <sz val="12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4"/>
      <color theme="9" tint="-0.249977111117893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i/>
      <sz val="12"/>
      <color theme="1"/>
      <name val="Times New Roman"/>
      <family val="1"/>
      <charset val="238"/>
    </font>
    <font>
      <i/>
      <vertAlign val="subscript"/>
      <sz val="12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3" fillId="2" borderId="2" applyNumberFormat="0" applyAlignment="0" applyProtection="0"/>
    <xf numFmtId="0" fontId="4" fillId="3" borderId="2" applyNumberFormat="0" applyAlignment="0" applyProtection="0"/>
  </cellStyleXfs>
  <cellXfs count="45">
    <xf numFmtId="0" fontId="0" fillId="0" borderId="0" xfId="0"/>
    <xf numFmtId="0" fontId="0" fillId="0" borderId="0" xfId="0" applyBorder="1"/>
    <xf numFmtId="1" fontId="0" fillId="0" borderId="0" xfId="0" applyNumberFormat="1" applyBorder="1"/>
    <xf numFmtId="1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1" fontId="1" fillId="0" borderId="1" xfId="0" applyNumberFormat="1" applyFont="1" applyBorder="1" applyAlignment="1">
      <alignment horizontal="center"/>
    </xf>
    <xf numFmtId="0" fontId="1" fillId="0" borderId="0" xfId="0" applyFont="1"/>
    <xf numFmtId="0" fontId="5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right"/>
    </xf>
    <xf numFmtId="1" fontId="7" fillId="2" borderId="2" xfId="1" applyNumberFormat="1" applyFont="1" applyAlignment="1">
      <alignment horizontal="center"/>
    </xf>
    <xf numFmtId="166" fontId="7" fillId="2" borderId="2" xfId="1" applyNumberFormat="1" applyFont="1" applyAlignment="1">
      <alignment horizontal="center" vertical="center"/>
    </xf>
    <xf numFmtId="2" fontId="7" fillId="2" borderId="2" xfId="1" applyNumberFormat="1" applyFont="1" applyAlignment="1">
      <alignment horizontal="center"/>
    </xf>
    <xf numFmtId="0" fontId="7" fillId="2" borderId="2" xfId="1" applyFont="1" applyAlignment="1">
      <alignment horizontal="center"/>
    </xf>
    <xf numFmtId="0" fontId="8" fillId="0" borderId="0" xfId="0" applyFont="1" applyAlignment="1">
      <alignment horizontal="right"/>
    </xf>
    <xf numFmtId="164" fontId="4" fillId="3" borderId="2" xfId="2" applyNumberFormat="1" applyAlignment="1">
      <alignment horizontal="center"/>
    </xf>
    <xf numFmtId="0" fontId="9" fillId="0" borderId="0" xfId="0" applyFont="1"/>
    <xf numFmtId="0" fontId="10" fillId="0" borderId="0" xfId="0" applyFont="1"/>
    <xf numFmtId="0" fontId="11" fillId="0" borderId="0" xfId="0" applyFont="1"/>
    <xf numFmtId="0" fontId="10" fillId="0" borderId="0" xfId="0" applyFont="1" applyAlignment="1">
      <alignment horizontal="center"/>
    </xf>
    <xf numFmtId="165" fontId="10" fillId="0" borderId="0" xfId="0" applyNumberFormat="1" applyFont="1" applyAlignment="1">
      <alignment horizontal="center"/>
    </xf>
    <xf numFmtId="0" fontId="11" fillId="0" borderId="0" xfId="0" applyFont="1" applyAlignment="1">
      <alignment horizontal="center"/>
    </xf>
    <xf numFmtId="164" fontId="11" fillId="0" borderId="0" xfId="0" applyNumberFormat="1" applyFont="1" applyAlignment="1">
      <alignment horizontal="center"/>
    </xf>
    <xf numFmtId="0" fontId="13" fillId="0" borderId="0" xfId="0" applyFont="1"/>
    <xf numFmtId="164" fontId="13" fillId="0" borderId="0" xfId="0" applyNumberFormat="1" applyFont="1" applyAlignment="1">
      <alignment horizontal="center"/>
    </xf>
    <xf numFmtId="0" fontId="10" fillId="0" borderId="1" xfId="0" applyFont="1" applyBorder="1"/>
    <xf numFmtId="1" fontId="10" fillId="0" borderId="1" xfId="0" applyNumberFormat="1" applyFont="1" applyBorder="1" applyAlignment="1">
      <alignment horizontal="center"/>
    </xf>
    <xf numFmtId="2" fontId="10" fillId="0" borderId="1" xfId="0" applyNumberFormat="1" applyFont="1" applyBorder="1" applyAlignment="1">
      <alignment horizontal="center"/>
    </xf>
    <xf numFmtId="0" fontId="12" fillId="0" borderId="1" xfId="0" applyFont="1" applyBorder="1"/>
    <xf numFmtId="1" fontId="12" fillId="0" borderId="1" xfId="0" applyNumberFormat="1" applyFont="1" applyBorder="1" applyAlignment="1">
      <alignment horizontal="center" wrapText="1"/>
    </xf>
    <xf numFmtId="0" fontId="11" fillId="0" borderId="1" xfId="0" applyFont="1" applyBorder="1" applyAlignment="1">
      <alignment horizontal="center" wrapText="1"/>
    </xf>
    <xf numFmtId="0" fontId="11" fillId="0" borderId="0" xfId="0" applyFont="1" applyAlignment="1">
      <alignment horizontal="right"/>
    </xf>
    <xf numFmtId="0" fontId="1" fillId="0" borderId="6" xfId="0" applyFont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14" fontId="2" fillId="0" borderId="1" xfId="0" applyNumberFormat="1" applyFont="1" applyFill="1" applyBorder="1" applyAlignment="1">
      <alignment horizontal="center"/>
    </xf>
    <xf numFmtId="0" fontId="15" fillId="0" borderId="0" xfId="0" applyFont="1"/>
    <xf numFmtId="49" fontId="14" fillId="0" borderId="3" xfId="0" applyNumberFormat="1" applyFont="1" applyBorder="1"/>
    <xf numFmtId="49" fontId="14" fillId="0" borderId="4" xfId="0" applyNumberFormat="1" applyFont="1" applyBorder="1"/>
    <xf numFmtId="49" fontId="14" fillId="0" borderId="5" xfId="0" applyNumberFormat="1" applyFont="1" applyBorder="1"/>
    <xf numFmtId="49" fontId="14" fillId="0" borderId="3" xfId="0" applyNumberFormat="1" applyFont="1" applyBorder="1" applyAlignment="1">
      <alignment horizontal="left"/>
    </xf>
    <xf numFmtId="49" fontId="14" fillId="0" borderId="4" xfId="0" applyNumberFormat="1" applyFont="1" applyBorder="1" applyAlignment="1">
      <alignment horizontal="left"/>
    </xf>
    <xf numFmtId="49" fontId="14" fillId="0" borderId="5" xfId="0" applyNumberFormat="1" applyFont="1" applyBorder="1" applyAlignment="1">
      <alignment horizontal="left"/>
    </xf>
    <xf numFmtId="0" fontId="14" fillId="0" borderId="3" xfId="0" applyFont="1" applyBorder="1" applyAlignment="1">
      <alignment horizontal="left"/>
    </xf>
    <xf numFmtId="0" fontId="14" fillId="0" borderId="4" xfId="0" applyFont="1" applyBorder="1" applyAlignment="1">
      <alignment horizontal="left"/>
    </xf>
    <xf numFmtId="0" fontId="14" fillId="0" borderId="5" xfId="0" applyFont="1" applyBorder="1" applyAlignment="1">
      <alignment horizontal="left"/>
    </xf>
  </cellXfs>
  <cellStyles count="3">
    <cellStyle name="Calculation" xfId="2" builtinId="22"/>
    <cellStyle name="Input" xfId="1" builtinId="20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485775</xdr:colOff>
      <xdr:row>1</xdr:row>
      <xdr:rowOff>66675</xdr:rowOff>
    </xdr:from>
    <xdr:to>
      <xdr:col>13</xdr:col>
      <xdr:colOff>160383</xdr:colOff>
      <xdr:row>30</xdr:row>
      <xdr:rowOff>112521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5775" y="266700"/>
          <a:ext cx="8590008" cy="5846571"/>
        </a:xfrm>
        <a:prstGeom prst="rect">
          <a:avLst/>
        </a:prstGeom>
        <a:solidFill>
          <a:schemeClr val="bg1"/>
        </a:solidFill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workbookViewId="0">
      <selection activeCell="F5" sqref="F5"/>
    </sheetView>
  </sheetViews>
  <sheetFormatPr defaultRowHeight="15.75" x14ac:dyDescent="0.25"/>
  <cols>
    <col min="1" max="1" width="13.25" style="1" customWidth="1"/>
    <col min="2" max="2" width="11.625" style="2" customWidth="1"/>
    <col min="3" max="3" width="11.25" style="2" customWidth="1"/>
    <col min="4" max="4" width="15.125" style="4" customWidth="1"/>
    <col min="5" max="5" width="12.75" style="5" customWidth="1"/>
    <col min="6" max="6" width="20.375" style="5" bestFit="1" customWidth="1"/>
    <col min="9" max="9" width="10.875" bestFit="1" customWidth="1"/>
  </cols>
  <sheetData>
    <row r="1" spans="1:6" ht="18.75" x14ac:dyDescent="0.3">
      <c r="A1" s="16" t="s">
        <v>40</v>
      </c>
    </row>
    <row r="2" spans="1:6" ht="18.75" x14ac:dyDescent="0.3">
      <c r="A2" s="16" t="s">
        <v>26</v>
      </c>
    </row>
    <row r="3" spans="1:6" ht="43.5" customHeight="1" x14ac:dyDescent="0.3">
      <c r="A3" s="28" t="s">
        <v>0</v>
      </c>
      <c r="B3" s="29" t="s">
        <v>6</v>
      </c>
      <c r="C3" s="29" t="s">
        <v>7</v>
      </c>
      <c r="D3" s="30" t="s">
        <v>10</v>
      </c>
      <c r="E3" s="30" t="s">
        <v>8</v>
      </c>
      <c r="F3" s="30" t="s">
        <v>9</v>
      </c>
    </row>
    <row r="4" spans="1:6" ht="18.75" x14ac:dyDescent="0.3">
      <c r="A4" s="25" t="s">
        <v>13</v>
      </c>
      <c r="B4" s="26">
        <v>253.7784795849312</v>
      </c>
      <c r="C4" s="26">
        <v>253.7784795849312</v>
      </c>
      <c r="D4" s="26">
        <f t="shared" ref="D4:D13" si="0">AVERAGE(B4:C4)</f>
        <v>253.7784795849312</v>
      </c>
      <c r="E4" s="26">
        <f>B4-C4</f>
        <v>0</v>
      </c>
      <c r="F4" s="27">
        <f>E4/D4</f>
        <v>0</v>
      </c>
    </row>
    <row r="5" spans="1:6" ht="18.75" x14ac:dyDescent="0.3">
      <c r="A5" s="25" t="s">
        <v>14</v>
      </c>
      <c r="B5" s="26">
        <v>164.95601173020529</v>
      </c>
      <c r="C5" s="26">
        <v>164.95601173020529</v>
      </c>
      <c r="D5" s="26">
        <f t="shared" si="0"/>
        <v>164.95601173020529</v>
      </c>
      <c r="E5" s="26">
        <f t="shared" ref="E5:E13" si="1">B5-C5</f>
        <v>0</v>
      </c>
      <c r="F5" s="27">
        <f t="shared" ref="F5:F13" si="2">E5/D5</f>
        <v>0</v>
      </c>
    </row>
    <row r="6" spans="1:6" ht="18.75" x14ac:dyDescent="0.3">
      <c r="A6" s="25" t="s">
        <v>15</v>
      </c>
      <c r="B6" s="26">
        <v>145.47301821876371</v>
      </c>
      <c r="C6" s="26">
        <v>155.86394809153256</v>
      </c>
      <c r="D6" s="26">
        <f t="shared" si="0"/>
        <v>150.66848315514812</v>
      </c>
      <c r="E6" s="26">
        <f t="shared" si="1"/>
        <v>-10.390929872768851</v>
      </c>
      <c r="F6" s="27">
        <f t="shared" si="2"/>
        <v>-6.8965517241379407E-2</v>
      </c>
    </row>
    <row r="7" spans="1:6" ht="18.75" x14ac:dyDescent="0.3">
      <c r="A7" s="25" t="s">
        <v>16</v>
      </c>
      <c r="B7" s="26">
        <v>303.22796273934796</v>
      </c>
      <c r="C7" s="26">
        <v>291.09884422977404</v>
      </c>
      <c r="D7" s="26">
        <f t="shared" si="0"/>
        <v>297.163403484561</v>
      </c>
      <c r="E7" s="26">
        <f t="shared" si="1"/>
        <v>12.129118509573914</v>
      </c>
      <c r="F7" s="27">
        <f t="shared" si="2"/>
        <v>4.0816326530612228E-2</v>
      </c>
    </row>
    <row r="8" spans="1:6" ht="18.75" x14ac:dyDescent="0.3">
      <c r="A8" s="25" t="s">
        <v>17</v>
      </c>
      <c r="B8" s="26">
        <v>93.96228516277516</v>
      </c>
      <c r="C8" s="26">
        <v>93.96228516277516</v>
      </c>
      <c r="D8" s="26">
        <f t="shared" si="0"/>
        <v>93.96228516277516</v>
      </c>
      <c r="E8" s="26">
        <f t="shared" si="1"/>
        <v>0</v>
      </c>
      <c r="F8" s="27">
        <f t="shared" si="2"/>
        <v>0</v>
      </c>
    </row>
    <row r="9" spans="1:6" ht="18.75" x14ac:dyDescent="0.3">
      <c r="A9" s="25" t="s">
        <v>18</v>
      </c>
      <c r="B9" s="26">
        <v>620.67385021495488</v>
      </c>
      <c r="C9" s="26">
        <v>601.57619328526391</v>
      </c>
      <c r="D9" s="26">
        <f t="shared" si="0"/>
        <v>611.12502175010945</v>
      </c>
      <c r="E9" s="26">
        <f t="shared" si="1"/>
        <v>19.09765692969097</v>
      </c>
      <c r="F9" s="27">
        <f t="shared" si="2"/>
        <v>3.1250000000000083E-2</v>
      </c>
    </row>
    <row r="10" spans="1:6" ht="18.75" x14ac:dyDescent="0.3">
      <c r="A10" s="25" t="s">
        <v>19</v>
      </c>
      <c r="B10" s="26">
        <v>298.29296877071477</v>
      </c>
      <c r="C10" s="26">
        <v>274.42953126905758</v>
      </c>
      <c r="D10" s="26">
        <f t="shared" si="0"/>
        <v>286.36125001988614</v>
      </c>
      <c r="E10" s="26">
        <f t="shared" si="1"/>
        <v>23.863437501657188</v>
      </c>
      <c r="F10" s="27">
        <f t="shared" si="2"/>
        <v>8.333333333333337E-2</v>
      </c>
    </row>
    <row r="11" spans="1:6" ht="18.75" x14ac:dyDescent="0.3">
      <c r="A11" s="25" t="s">
        <v>20</v>
      </c>
      <c r="B11" s="26">
        <v>531.02277748764709</v>
      </c>
      <c r="C11" s="26">
        <v>519.72442051982489</v>
      </c>
      <c r="D11" s="26">
        <f t="shared" si="0"/>
        <v>525.37359900373599</v>
      </c>
      <c r="E11" s="26">
        <f t="shared" si="1"/>
        <v>11.298356967822201</v>
      </c>
      <c r="F11" s="27">
        <f t="shared" si="2"/>
        <v>2.1505376344085874E-2</v>
      </c>
    </row>
    <row r="12" spans="1:6" ht="18.75" x14ac:dyDescent="0.3">
      <c r="A12" s="25" t="s">
        <v>21</v>
      </c>
      <c r="B12" s="26">
        <v>665.99062679858582</v>
      </c>
      <c r="C12" s="26">
        <v>641.32430728752706</v>
      </c>
      <c r="D12" s="26">
        <f t="shared" si="0"/>
        <v>653.65746704305639</v>
      </c>
      <c r="E12" s="26">
        <f t="shared" si="1"/>
        <v>24.666319511058759</v>
      </c>
      <c r="F12" s="27">
        <f t="shared" si="2"/>
        <v>3.7735849056603814E-2</v>
      </c>
    </row>
    <row r="13" spans="1:6" ht="18.75" x14ac:dyDescent="0.3">
      <c r="A13" s="25" t="s">
        <v>4</v>
      </c>
      <c r="B13" s="26">
        <v>298.22555793031466</v>
      </c>
      <c r="C13" s="26">
        <v>273.37342810278847</v>
      </c>
      <c r="D13" s="26">
        <f t="shared" si="0"/>
        <v>285.79949301655154</v>
      </c>
      <c r="E13" s="26">
        <f t="shared" si="1"/>
        <v>24.852129827526198</v>
      </c>
      <c r="F13" s="27">
        <f t="shared" si="2"/>
        <v>8.6956521739130363E-2</v>
      </c>
    </row>
    <row r="14" spans="1:6" ht="18.75" x14ac:dyDescent="0.3">
      <c r="A14" s="25" t="s">
        <v>1</v>
      </c>
      <c r="B14" s="26">
        <v>324.91335643828319</v>
      </c>
      <c r="C14" s="26">
        <v>337.41002399360178</v>
      </c>
      <c r="D14" s="26">
        <f t="shared" ref="D14:D20" si="3">AVERAGE(B14:C14)</f>
        <v>331.16169021594249</v>
      </c>
      <c r="E14" s="26">
        <f t="shared" ref="E14:E20" si="4">B14-C14</f>
        <v>-12.496667555318595</v>
      </c>
      <c r="F14" s="27">
        <f t="shared" ref="F14:F20" si="5">E14/D14</f>
        <v>-3.7735849056603807E-2</v>
      </c>
    </row>
    <row r="15" spans="1:6" ht="18.75" x14ac:dyDescent="0.3">
      <c r="A15" s="25" t="s">
        <v>22</v>
      </c>
      <c r="B15" s="26">
        <v>1534.1155285444981</v>
      </c>
      <c r="C15" s="26">
        <v>1516.2769758870036</v>
      </c>
      <c r="D15" s="26">
        <f t="shared" si="3"/>
        <v>1525.196252215751</v>
      </c>
      <c r="E15" s="26">
        <f t="shared" si="4"/>
        <v>17.838552657494574</v>
      </c>
      <c r="F15" s="27">
        <f t="shared" si="5"/>
        <v>1.1695906432748808E-2</v>
      </c>
    </row>
    <row r="16" spans="1:6" ht="18.75" x14ac:dyDescent="0.3">
      <c r="A16" s="25" t="s">
        <v>5</v>
      </c>
      <c r="B16" s="26">
        <v>466.95240243627336</v>
      </c>
      <c r="C16" s="26">
        <v>507.55695916986235</v>
      </c>
      <c r="D16" s="26">
        <f t="shared" si="3"/>
        <v>487.25468080306786</v>
      </c>
      <c r="E16" s="26">
        <f t="shared" si="4"/>
        <v>-40.604556733588993</v>
      </c>
      <c r="F16" s="27">
        <f t="shared" si="5"/>
        <v>-8.3333333333333343E-2</v>
      </c>
    </row>
    <row r="17" spans="1:6" ht="18.75" x14ac:dyDescent="0.3">
      <c r="A17" s="25" t="s">
        <v>2</v>
      </c>
      <c r="B17" s="26">
        <v>273.03064010516738</v>
      </c>
      <c r="C17" s="26">
        <v>261.65436343411869</v>
      </c>
      <c r="D17" s="26">
        <f t="shared" si="3"/>
        <v>267.34250176964304</v>
      </c>
      <c r="E17" s="26">
        <f t="shared" si="4"/>
        <v>11.376276671048686</v>
      </c>
      <c r="F17" s="27">
        <f t="shared" si="5"/>
        <v>4.2553191489361875E-2</v>
      </c>
    </row>
    <row r="18" spans="1:6" ht="18.75" x14ac:dyDescent="0.3">
      <c r="A18" s="25" t="s">
        <v>23</v>
      </c>
      <c r="B18" s="26">
        <v>111.26881061059379</v>
      </c>
      <c r="C18" s="26">
        <v>122.39569167165317</v>
      </c>
      <c r="D18" s="26">
        <f t="shared" si="3"/>
        <v>116.83225114112348</v>
      </c>
      <c r="E18" s="26">
        <f t="shared" si="4"/>
        <v>-11.126881061059379</v>
      </c>
      <c r="F18" s="27">
        <f t="shared" si="5"/>
        <v>-9.5238095238095233E-2</v>
      </c>
    </row>
    <row r="19" spans="1:6" ht="18.75" x14ac:dyDescent="0.3">
      <c r="A19" s="25" t="s">
        <v>3</v>
      </c>
      <c r="B19" s="26">
        <v>573.76004080071402</v>
      </c>
      <c r="C19" s="26">
        <v>553.26861077211709</v>
      </c>
      <c r="D19" s="26">
        <f t="shared" si="3"/>
        <v>563.51432578641561</v>
      </c>
      <c r="E19" s="26">
        <f t="shared" si="4"/>
        <v>20.491430028596938</v>
      </c>
      <c r="F19" s="27">
        <f t="shared" si="5"/>
        <v>3.6363636363636376E-2</v>
      </c>
    </row>
    <row r="20" spans="1:6" ht="18.75" x14ac:dyDescent="0.3">
      <c r="A20" s="25" t="s">
        <v>24</v>
      </c>
      <c r="B20" s="26">
        <v>399.8933617701947</v>
      </c>
      <c r="C20" s="26">
        <v>428.4571733252086</v>
      </c>
      <c r="D20" s="26">
        <f t="shared" si="3"/>
        <v>414.17526754770165</v>
      </c>
      <c r="E20" s="26">
        <f t="shared" si="4"/>
        <v>-28.563811555013899</v>
      </c>
      <c r="F20" s="27">
        <f t="shared" si="5"/>
        <v>-6.8965517241379296E-2</v>
      </c>
    </row>
    <row r="21" spans="1:6" x14ac:dyDescent="0.25">
      <c r="D21" s="3"/>
    </row>
    <row r="23" spans="1:6" ht="18.75" x14ac:dyDescent="0.3">
      <c r="E23" s="31" t="s">
        <v>11</v>
      </c>
      <c r="F23" s="22">
        <f>STDEV(F4:F20)</f>
        <v>5.5436437370970953E-2</v>
      </c>
    </row>
    <row r="24" spans="1:6" ht="18.75" x14ac:dyDescent="0.3">
      <c r="E24" s="31" t="s">
        <v>12</v>
      </c>
      <c r="F24" s="22">
        <f>F23/(SQRT(2))</f>
        <v>3.9199480789836899E-2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workbookViewId="0">
      <selection activeCell="B4" sqref="B4:C20"/>
    </sheetView>
  </sheetViews>
  <sheetFormatPr defaultRowHeight="15.75" x14ac:dyDescent="0.25"/>
  <cols>
    <col min="1" max="1" width="13.25" style="1" customWidth="1"/>
    <col min="2" max="2" width="13.75" style="2" customWidth="1"/>
    <col min="3" max="3" width="15" style="2" customWidth="1"/>
    <col min="4" max="4" width="15.125" style="4" customWidth="1"/>
    <col min="5" max="5" width="12.75" style="5" customWidth="1"/>
    <col min="6" max="6" width="20.375" style="5" bestFit="1" customWidth="1"/>
  </cols>
  <sheetData>
    <row r="1" spans="1:6" ht="18.75" x14ac:dyDescent="0.3">
      <c r="A1" s="16" t="s">
        <v>40</v>
      </c>
    </row>
    <row r="2" spans="1:6" ht="18.75" x14ac:dyDescent="0.3">
      <c r="A2" s="16" t="s">
        <v>26</v>
      </c>
    </row>
    <row r="3" spans="1:6" ht="39" customHeight="1" x14ac:dyDescent="0.3">
      <c r="A3" s="28" t="s">
        <v>0</v>
      </c>
      <c r="B3" s="29" t="s">
        <v>6</v>
      </c>
      <c r="C3" s="29" t="s">
        <v>7</v>
      </c>
      <c r="D3" s="30" t="s">
        <v>10</v>
      </c>
      <c r="E3" s="30" t="s">
        <v>8</v>
      </c>
      <c r="F3" s="30" t="s">
        <v>9</v>
      </c>
    </row>
    <row r="4" spans="1:6" ht="18.75" x14ac:dyDescent="0.3">
      <c r="A4" s="25" t="s">
        <v>13</v>
      </c>
      <c r="B4" s="26"/>
      <c r="C4" s="26"/>
      <c r="D4" s="26"/>
      <c r="E4" s="26"/>
      <c r="F4" s="27"/>
    </row>
    <row r="5" spans="1:6" ht="18.75" x14ac:dyDescent="0.3">
      <c r="A5" s="25" t="s">
        <v>14</v>
      </c>
      <c r="B5" s="26"/>
      <c r="C5" s="26"/>
      <c r="D5" s="26"/>
      <c r="E5" s="26"/>
      <c r="F5" s="27"/>
    </row>
    <row r="6" spans="1:6" ht="18.75" x14ac:dyDescent="0.3">
      <c r="A6" s="25" t="s">
        <v>15</v>
      </c>
      <c r="B6" s="26"/>
      <c r="C6" s="26"/>
      <c r="D6" s="26"/>
      <c r="E6" s="26"/>
      <c r="F6" s="27"/>
    </row>
    <row r="7" spans="1:6" ht="18.75" x14ac:dyDescent="0.3">
      <c r="A7" s="25" t="s">
        <v>16</v>
      </c>
      <c r="B7" s="26"/>
      <c r="C7" s="26"/>
      <c r="D7" s="26"/>
      <c r="E7" s="26"/>
      <c r="F7" s="27"/>
    </row>
    <row r="8" spans="1:6" ht="18.75" x14ac:dyDescent="0.3">
      <c r="A8" s="25" t="s">
        <v>17</v>
      </c>
      <c r="B8" s="26"/>
      <c r="C8" s="26"/>
      <c r="D8" s="26"/>
      <c r="E8" s="26"/>
      <c r="F8" s="27"/>
    </row>
    <row r="9" spans="1:6" ht="18.75" x14ac:dyDescent="0.3">
      <c r="A9" s="25" t="s">
        <v>18</v>
      </c>
      <c r="B9" s="26"/>
      <c r="C9" s="26"/>
      <c r="D9" s="26"/>
      <c r="E9" s="26"/>
      <c r="F9" s="27"/>
    </row>
    <row r="10" spans="1:6" ht="18.75" x14ac:dyDescent="0.3">
      <c r="A10" s="25" t="s">
        <v>19</v>
      </c>
      <c r="B10" s="26"/>
      <c r="C10" s="26"/>
      <c r="D10" s="26"/>
      <c r="E10" s="26"/>
      <c r="F10" s="27"/>
    </row>
    <row r="11" spans="1:6" ht="18.75" x14ac:dyDescent="0.3">
      <c r="A11" s="25" t="s">
        <v>20</v>
      </c>
      <c r="B11" s="26"/>
      <c r="C11" s="26"/>
      <c r="D11" s="26"/>
      <c r="E11" s="26"/>
      <c r="F11" s="27"/>
    </row>
    <row r="12" spans="1:6" ht="18.75" x14ac:dyDescent="0.3">
      <c r="A12" s="25" t="s">
        <v>21</v>
      </c>
      <c r="B12" s="26"/>
      <c r="C12" s="26"/>
      <c r="D12" s="26"/>
      <c r="E12" s="26"/>
      <c r="F12" s="27"/>
    </row>
    <row r="13" spans="1:6" ht="18.75" x14ac:dyDescent="0.3">
      <c r="A13" s="25" t="s">
        <v>4</v>
      </c>
      <c r="B13" s="26"/>
      <c r="C13" s="26"/>
      <c r="D13" s="26"/>
      <c r="E13" s="26"/>
      <c r="F13" s="27"/>
    </row>
    <row r="14" spans="1:6" ht="18.75" x14ac:dyDescent="0.3">
      <c r="A14" s="25" t="s">
        <v>1</v>
      </c>
      <c r="B14" s="26"/>
      <c r="C14" s="26"/>
      <c r="D14" s="26"/>
      <c r="E14" s="26"/>
      <c r="F14" s="27"/>
    </row>
    <row r="15" spans="1:6" ht="18.75" x14ac:dyDescent="0.3">
      <c r="A15" s="25" t="s">
        <v>22</v>
      </c>
      <c r="B15" s="26"/>
      <c r="C15" s="26"/>
      <c r="D15" s="26"/>
      <c r="E15" s="26"/>
      <c r="F15" s="27"/>
    </row>
    <row r="16" spans="1:6" ht="18.75" x14ac:dyDescent="0.3">
      <c r="A16" s="25" t="s">
        <v>5</v>
      </c>
      <c r="B16" s="26"/>
      <c r="C16" s="26"/>
      <c r="D16" s="26"/>
      <c r="E16" s="26"/>
      <c r="F16" s="27"/>
    </row>
    <row r="17" spans="1:6" ht="18.75" x14ac:dyDescent="0.3">
      <c r="A17" s="25" t="s">
        <v>2</v>
      </c>
      <c r="B17" s="26"/>
      <c r="C17" s="26"/>
      <c r="D17" s="26"/>
      <c r="E17" s="26"/>
      <c r="F17" s="27"/>
    </row>
    <row r="18" spans="1:6" ht="18.75" x14ac:dyDescent="0.3">
      <c r="A18" s="25" t="s">
        <v>23</v>
      </c>
      <c r="B18" s="26"/>
      <c r="C18" s="26"/>
      <c r="D18" s="26"/>
      <c r="E18" s="26"/>
      <c r="F18" s="27"/>
    </row>
    <row r="19" spans="1:6" ht="18.75" x14ac:dyDescent="0.3">
      <c r="A19" s="25" t="s">
        <v>3</v>
      </c>
      <c r="B19" s="26"/>
      <c r="C19" s="26"/>
      <c r="D19" s="26"/>
      <c r="E19" s="26"/>
      <c r="F19" s="27"/>
    </row>
    <row r="20" spans="1:6" ht="18.75" x14ac:dyDescent="0.3">
      <c r="A20" s="25" t="s">
        <v>24</v>
      </c>
      <c r="B20" s="26"/>
      <c r="C20" s="26"/>
      <c r="D20" s="26"/>
      <c r="E20" s="26"/>
      <c r="F20" s="27"/>
    </row>
    <row r="21" spans="1:6" x14ac:dyDescent="0.25">
      <c r="D21" s="3"/>
    </row>
    <row r="23" spans="1:6" ht="18.75" x14ac:dyDescent="0.3">
      <c r="E23" s="31" t="s">
        <v>11</v>
      </c>
      <c r="F23" s="22" t="e">
        <f>STDEV(F4:F20)</f>
        <v>#DIV/0!</v>
      </c>
    </row>
    <row r="24" spans="1:6" ht="18.75" x14ac:dyDescent="0.3">
      <c r="E24" s="31" t="s">
        <v>12</v>
      </c>
      <c r="F24" s="22" t="e">
        <f>F23/(SQRT(2))</f>
        <v>#DIV/0!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tabSelected="1" workbookViewId="0">
      <selection activeCell="C32" sqref="C32"/>
    </sheetView>
  </sheetViews>
  <sheetFormatPr defaultRowHeight="15.75" x14ac:dyDescent="0.25"/>
  <cols>
    <col min="1" max="1" width="11.375" customWidth="1"/>
    <col min="2" max="2" width="11.5" customWidth="1"/>
    <col min="3" max="3" width="13.25" customWidth="1"/>
    <col min="4" max="4" width="11.125" customWidth="1"/>
    <col min="11" max="11" width="12.875" customWidth="1"/>
  </cols>
  <sheetData>
    <row r="1" spans="1:11" ht="18.75" x14ac:dyDescent="0.3">
      <c r="A1" s="16" t="s">
        <v>38</v>
      </c>
    </row>
    <row r="2" spans="1:11" ht="19.5" thickBot="1" x14ac:dyDescent="0.35">
      <c r="A2" s="16" t="s">
        <v>26</v>
      </c>
    </row>
    <row r="3" spans="1:11" ht="42" customHeight="1" thickBot="1" x14ac:dyDescent="0.3">
      <c r="A3" s="8" t="s">
        <v>30</v>
      </c>
      <c r="B3" s="8" t="s">
        <v>31</v>
      </c>
      <c r="C3" s="8" t="s">
        <v>32</v>
      </c>
      <c r="D3" s="8" t="s">
        <v>41</v>
      </c>
      <c r="G3" s="39" t="s">
        <v>42</v>
      </c>
      <c r="H3" s="40"/>
      <c r="I3" s="40"/>
      <c r="J3" s="41"/>
      <c r="K3" s="32" t="s">
        <v>43</v>
      </c>
    </row>
    <row r="4" spans="1:11" ht="16.5" thickBot="1" x14ac:dyDescent="0.3">
      <c r="A4" s="34" t="s">
        <v>52</v>
      </c>
      <c r="B4" s="6">
        <v>561.13</v>
      </c>
      <c r="C4" s="6">
        <v>573</v>
      </c>
      <c r="D4" s="6">
        <f>B4/C4*100</f>
        <v>97.928446771378702</v>
      </c>
      <c r="G4" s="39" t="s">
        <v>44</v>
      </c>
      <c r="H4" s="40"/>
      <c r="I4" s="40"/>
      <c r="J4" s="41"/>
      <c r="K4" s="32" t="s">
        <v>45</v>
      </c>
    </row>
    <row r="5" spans="1:11" ht="16.5" thickBot="1" x14ac:dyDescent="0.3">
      <c r="A5" s="34" t="s">
        <v>53</v>
      </c>
      <c r="B5" s="6">
        <v>619.78683710043163</v>
      </c>
      <c r="C5" s="6">
        <v>573</v>
      </c>
      <c r="D5" s="6">
        <f t="shared" ref="D5:D26" si="0">B5/C5*100</f>
        <v>108.16524207686416</v>
      </c>
      <c r="G5" s="39" t="s">
        <v>46</v>
      </c>
      <c r="H5" s="40"/>
      <c r="I5" s="40"/>
      <c r="J5" s="41"/>
      <c r="K5" s="32" t="s">
        <v>47</v>
      </c>
    </row>
    <row r="6" spans="1:11" ht="16.5" thickBot="1" x14ac:dyDescent="0.3">
      <c r="A6" s="34" t="s">
        <v>54</v>
      </c>
      <c r="B6" s="6">
        <v>574.62376361655788</v>
      </c>
      <c r="C6" s="6">
        <v>573</v>
      </c>
      <c r="D6" s="6">
        <f t="shared" si="0"/>
        <v>100.28337933971341</v>
      </c>
      <c r="G6" s="42" t="s">
        <v>48</v>
      </c>
      <c r="H6" s="43"/>
      <c r="I6" s="43"/>
      <c r="J6" s="44"/>
      <c r="K6" s="32">
        <v>573</v>
      </c>
    </row>
    <row r="7" spans="1:11" ht="16.5" thickBot="1" x14ac:dyDescent="0.3">
      <c r="A7" s="34" t="s">
        <v>55</v>
      </c>
      <c r="B7" s="6">
        <v>591.21450051759837</v>
      </c>
      <c r="C7" s="6">
        <v>573</v>
      </c>
      <c r="D7" s="6">
        <f t="shared" si="0"/>
        <v>103.17879590184961</v>
      </c>
      <c r="G7" s="39" t="s">
        <v>49</v>
      </c>
      <c r="H7" s="40"/>
      <c r="I7" s="40"/>
      <c r="J7" s="41"/>
      <c r="K7" s="32">
        <v>39</v>
      </c>
    </row>
    <row r="8" spans="1:11" ht="16.5" thickBot="1" x14ac:dyDescent="0.3">
      <c r="A8" s="34" t="s">
        <v>56</v>
      </c>
      <c r="B8" s="6">
        <v>522.1679567611028</v>
      </c>
      <c r="C8" s="6">
        <v>573</v>
      </c>
      <c r="D8" s="6">
        <f t="shared" si="0"/>
        <v>91.128788265462973</v>
      </c>
      <c r="G8" s="36" t="s">
        <v>50</v>
      </c>
      <c r="H8" s="37"/>
      <c r="I8" s="37"/>
      <c r="J8" s="38"/>
      <c r="K8" s="33" t="s">
        <v>51</v>
      </c>
    </row>
    <row r="9" spans="1:11" x14ac:dyDescent="0.25">
      <c r="A9" s="34" t="s">
        <v>57</v>
      </c>
      <c r="B9" s="6">
        <v>511.87877784621708</v>
      </c>
      <c r="C9" s="6">
        <v>573</v>
      </c>
      <c r="D9" s="6">
        <f t="shared" si="0"/>
        <v>89.333120042969824</v>
      </c>
    </row>
    <row r="10" spans="1:11" x14ac:dyDescent="0.25">
      <c r="A10" s="34" t="s">
        <v>58</v>
      </c>
      <c r="B10" s="6">
        <v>522.78757368799427</v>
      </c>
      <c r="C10" s="6">
        <v>573</v>
      </c>
      <c r="D10" s="6">
        <f t="shared" si="0"/>
        <v>91.236923854798306</v>
      </c>
    </row>
    <row r="11" spans="1:11" x14ac:dyDescent="0.25">
      <c r="A11" s="34" t="s">
        <v>58</v>
      </c>
      <c r="B11" s="6">
        <v>521.79855072463772</v>
      </c>
      <c r="C11" s="6">
        <v>573</v>
      </c>
      <c r="D11" s="6">
        <f t="shared" si="0"/>
        <v>91.064319498191566</v>
      </c>
    </row>
    <row r="12" spans="1:11" x14ac:dyDescent="0.25">
      <c r="A12" s="34" t="s">
        <v>59</v>
      </c>
      <c r="B12" s="6">
        <v>606.3089498264552</v>
      </c>
      <c r="C12" s="6">
        <v>573</v>
      </c>
      <c r="D12" s="6">
        <f t="shared" si="0"/>
        <v>105.81308024894507</v>
      </c>
    </row>
    <row r="13" spans="1:11" x14ac:dyDescent="0.25">
      <c r="A13" s="34" t="s">
        <v>60</v>
      </c>
      <c r="B13" s="6">
        <v>633.59460144390061</v>
      </c>
      <c r="C13" s="6">
        <v>573</v>
      </c>
      <c r="D13" s="6">
        <f t="shared" si="0"/>
        <v>110.57497407397916</v>
      </c>
    </row>
    <row r="14" spans="1:11" x14ac:dyDescent="0.25">
      <c r="A14" s="34" t="s">
        <v>61</v>
      </c>
      <c r="B14" s="6">
        <v>602.42693814432982</v>
      </c>
      <c r="C14" s="6">
        <v>573</v>
      </c>
      <c r="D14" s="6">
        <f t="shared" si="0"/>
        <v>105.13559129918497</v>
      </c>
    </row>
    <row r="15" spans="1:11" x14ac:dyDescent="0.25">
      <c r="A15" s="34" t="s">
        <v>62</v>
      </c>
      <c r="B15" s="6">
        <v>562.44460649422138</v>
      </c>
      <c r="C15" s="6">
        <v>573</v>
      </c>
      <c r="D15" s="6">
        <f t="shared" si="0"/>
        <v>98.157871988520313</v>
      </c>
    </row>
    <row r="16" spans="1:11" x14ac:dyDescent="0.25">
      <c r="A16" s="34" t="s">
        <v>63</v>
      </c>
      <c r="B16" s="6">
        <v>567.43795852898802</v>
      </c>
      <c r="C16" s="6">
        <v>573</v>
      </c>
      <c r="D16" s="6">
        <f t="shared" si="0"/>
        <v>99.029312134203835</v>
      </c>
    </row>
    <row r="17" spans="1:4" x14ac:dyDescent="0.25">
      <c r="A17" s="34" t="s">
        <v>64</v>
      </c>
      <c r="B17" s="6">
        <v>578.01231781268848</v>
      </c>
      <c r="C17" s="6">
        <v>573</v>
      </c>
      <c r="D17" s="6">
        <f t="shared" si="0"/>
        <v>100.8747500545704</v>
      </c>
    </row>
    <row r="18" spans="1:4" x14ac:dyDescent="0.25">
      <c r="A18" s="34" t="s">
        <v>65</v>
      </c>
      <c r="B18" s="6">
        <v>509.28860103626948</v>
      </c>
      <c r="C18" s="6">
        <v>573</v>
      </c>
      <c r="D18" s="6">
        <f t="shared" si="0"/>
        <v>88.881082205282638</v>
      </c>
    </row>
    <row r="19" spans="1:4" x14ac:dyDescent="0.25">
      <c r="A19" s="34" t="s">
        <v>66</v>
      </c>
      <c r="B19" s="6">
        <v>579.36825396825395</v>
      </c>
      <c r="C19" s="6">
        <v>573</v>
      </c>
      <c r="D19" s="6">
        <f t="shared" si="0"/>
        <v>101.11138812709493</v>
      </c>
    </row>
    <row r="20" spans="1:4" x14ac:dyDescent="0.25">
      <c r="A20" s="34" t="s">
        <v>67</v>
      </c>
      <c r="B20" s="6">
        <v>592.9265060240964</v>
      </c>
      <c r="C20" s="6">
        <v>573</v>
      </c>
      <c r="D20" s="6">
        <f t="shared" si="0"/>
        <v>103.47757522235538</v>
      </c>
    </row>
    <row r="21" spans="1:4" x14ac:dyDescent="0.25">
      <c r="A21" s="34" t="s">
        <v>68</v>
      </c>
      <c r="B21" s="6">
        <v>578.4937931034483</v>
      </c>
      <c r="C21" s="6">
        <v>573</v>
      </c>
      <c r="D21" s="6">
        <f t="shared" si="0"/>
        <v>100.95877715592465</v>
      </c>
    </row>
    <row r="22" spans="1:4" x14ac:dyDescent="0.25">
      <c r="A22" s="34" t="s">
        <v>69</v>
      </c>
      <c r="B22" s="6">
        <v>572.80725806451619</v>
      </c>
      <c r="C22" s="6">
        <v>573</v>
      </c>
      <c r="D22" s="6">
        <f t="shared" si="0"/>
        <v>99.966362663964432</v>
      </c>
    </row>
    <row r="23" spans="1:4" x14ac:dyDescent="0.25">
      <c r="A23" s="34" t="s">
        <v>70</v>
      </c>
      <c r="B23" s="6">
        <v>592.40375939849639</v>
      </c>
      <c r="C23" s="6">
        <v>573</v>
      </c>
      <c r="D23" s="6">
        <f t="shared" si="0"/>
        <v>103.38634544476378</v>
      </c>
    </row>
    <row r="24" spans="1:4" x14ac:dyDescent="0.25">
      <c r="A24" s="34" t="s">
        <v>71</v>
      </c>
      <c r="B24" s="6">
        <v>634.21395348837211</v>
      </c>
      <c r="C24" s="6">
        <v>573</v>
      </c>
      <c r="D24" s="6">
        <f t="shared" si="0"/>
        <v>110.68306343601608</v>
      </c>
    </row>
    <row r="25" spans="1:4" x14ac:dyDescent="0.25">
      <c r="A25" s="34" t="s">
        <v>72</v>
      </c>
      <c r="B25" s="6">
        <v>594.96475409836069</v>
      </c>
      <c r="C25" s="6">
        <v>573</v>
      </c>
      <c r="D25" s="6">
        <f t="shared" si="0"/>
        <v>103.83329041856209</v>
      </c>
    </row>
    <row r="26" spans="1:4" x14ac:dyDescent="0.25">
      <c r="A26" s="34" t="s">
        <v>73</v>
      </c>
      <c r="B26" s="6">
        <v>586.97844311377253</v>
      </c>
      <c r="C26" s="6">
        <v>573</v>
      </c>
      <c r="D26" s="6">
        <f t="shared" si="0"/>
        <v>102.43951886802314</v>
      </c>
    </row>
    <row r="28" spans="1:4" x14ac:dyDescent="0.25">
      <c r="A28" s="9" t="s">
        <v>33</v>
      </c>
      <c r="B28" s="10">
        <f>AVERAGE(B4:B26)</f>
        <v>574.65472412176996</v>
      </c>
      <c r="C28" s="10">
        <v>573</v>
      </c>
    </row>
    <row r="29" spans="1:4" x14ac:dyDescent="0.25">
      <c r="A29" s="9" t="s">
        <v>34</v>
      </c>
      <c r="B29" s="11">
        <f>STDEV(B4:B26)</f>
        <v>36.436124079720358</v>
      </c>
      <c r="C29" s="10">
        <v>19.5</v>
      </c>
    </row>
    <row r="30" spans="1:4" x14ac:dyDescent="0.25">
      <c r="A30" s="9" t="s">
        <v>35</v>
      </c>
      <c r="B30" s="12">
        <f>B28/C28</f>
        <v>1.0028878256924432</v>
      </c>
    </row>
    <row r="31" spans="1:4" x14ac:dyDescent="0.25">
      <c r="A31" s="9" t="s">
        <v>36</v>
      </c>
      <c r="B31" s="13">
        <v>23</v>
      </c>
    </row>
    <row r="32" spans="1:4" x14ac:dyDescent="0.25">
      <c r="A32" s="14" t="s">
        <v>37</v>
      </c>
      <c r="B32" s="15">
        <f>B30*(SQRT((POWER(B29,2)/(26*POWER(B28,2)))+(POWER(19.5/573,2))))</f>
        <v>3.6336677853801104E-2</v>
      </c>
    </row>
  </sheetData>
  <mergeCells count="6">
    <mergeCell ref="G8:J8"/>
    <mergeCell ref="G3:J3"/>
    <mergeCell ref="G4:J4"/>
    <mergeCell ref="G5:J5"/>
    <mergeCell ref="G6:J6"/>
    <mergeCell ref="G7:J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T8" sqref="T8"/>
    </sheetView>
  </sheetViews>
  <sheetFormatPr defaultRowHeight="15.75" x14ac:dyDescent="0.25"/>
  <sheetData/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"/>
  <sheetViews>
    <sheetView workbookViewId="0">
      <selection activeCell="C10" sqref="C10"/>
    </sheetView>
  </sheetViews>
  <sheetFormatPr defaultRowHeight="15.75" x14ac:dyDescent="0.25"/>
  <cols>
    <col min="2" max="2" width="25.75" style="7" customWidth="1"/>
    <col min="3" max="3" width="18.875" style="7" customWidth="1"/>
  </cols>
  <sheetData>
    <row r="1" spans="1:3" ht="18.75" x14ac:dyDescent="0.3">
      <c r="A1" s="16" t="s">
        <v>25</v>
      </c>
      <c r="C1" s="17"/>
    </row>
    <row r="2" spans="1:3" ht="18.75" x14ac:dyDescent="0.3">
      <c r="A2" s="16" t="s">
        <v>26</v>
      </c>
      <c r="C2" s="17"/>
    </row>
    <row r="3" spans="1:3" ht="18.75" x14ac:dyDescent="0.3">
      <c r="B3" s="17"/>
      <c r="C3" s="17"/>
    </row>
    <row r="4" spans="1:3" ht="18.75" x14ac:dyDescent="0.3">
      <c r="B4" s="18" t="s">
        <v>27</v>
      </c>
      <c r="C4" s="21" t="s">
        <v>28</v>
      </c>
    </row>
    <row r="5" spans="1:3" ht="18.75" x14ac:dyDescent="0.3">
      <c r="A5" s="35" t="s">
        <v>76</v>
      </c>
      <c r="B5" s="19">
        <v>1.6000000000000001E-3</v>
      </c>
      <c r="C5" s="20">
        <f>POWER(B5,2)</f>
        <v>2.5600000000000001E-6</v>
      </c>
    </row>
    <row r="6" spans="1:3" ht="19.5" x14ac:dyDescent="0.35">
      <c r="A6" s="35" t="s">
        <v>77</v>
      </c>
      <c r="B6" s="19">
        <v>9.4000000000000004E-3</v>
      </c>
      <c r="C6" s="20">
        <f t="shared" ref="C6:C8" si="0">POWER(B6,2)</f>
        <v>8.8360000000000001E-5</v>
      </c>
    </row>
    <row r="7" spans="1:3" ht="18.75" x14ac:dyDescent="0.3">
      <c r="A7" s="35" t="s">
        <v>74</v>
      </c>
      <c r="B7" s="19">
        <v>3.9E-2</v>
      </c>
      <c r="C7" s="20">
        <f t="shared" si="0"/>
        <v>1.521E-3</v>
      </c>
    </row>
    <row r="8" spans="1:3" ht="18.75" x14ac:dyDescent="0.3">
      <c r="A8" s="35" t="s">
        <v>75</v>
      </c>
      <c r="B8" s="19">
        <v>3.5999999999999997E-2</v>
      </c>
      <c r="C8" s="20">
        <f t="shared" si="0"/>
        <v>1.2959999999999998E-3</v>
      </c>
    </row>
    <row r="9" spans="1:3" ht="18.75" x14ac:dyDescent="0.3">
      <c r="B9" s="19"/>
      <c r="C9" s="19"/>
    </row>
    <row r="10" spans="1:3" ht="18.75" x14ac:dyDescent="0.3">
      <c r="B10" s="21" t="s">
        <v>29</v>
      </c>
      <c r="C10" s="22">
        <f>SQRT(C5+C6+C7+C8)</f>
        <v>5.3925133286807918E-2</v>
      </c>
    </row>
    <row r="11" spans="1:3" ht="18.75" x14ac:dyDescent="0.3">
      <c r="B11" s="23" t="s">
        <v>39</v>
      </c>
      <c r="C11" s="24">
        <f>C10*2</f>
        <v>0.10785026657361584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Repeatability</vt:lpstr>
      <vt:lpstr>Repeatability-BLANK</vt:lpstr>
      <vt:lpstr>Recovery</vt:lpstr>
      <vt:lpstr>QC chart</vt:lpstr>
      <vt:lpstr>Combined uncertainty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Janja</dc:creator>
  <cp:lastModifiedBy>Janja</cp:lastModifiedBy>
  <dcterms:created xsi:type="dcterms:W3CDTF">2015-11-24T12:17:24Z</dcterms:created>
  <dcterms:modified xsi:type="dcterms:W3CDTF">2017-11-14T12:57:02Z</dcterms:modified>
</cp:coreProperties>
</file>